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表 1 " sheetId="11" r:id="rId1"/>
    <sheet name="表2" sheetId="7" r:id="rId2"/>
    <sheet name="表3" sheetId="8" r:id="rId3"/>
  </sheets>
  <calcPr calcId="144525"/>
</workbook>
</file>

<file path=xl/sharedStrings.xml><?xml version="1.0" encoding="utf-8"?>
<sst xmlns="http://schemas.openxmlformats.org/spreadsheetml/2006/main" count="73" uniqueCount="50">
  <si>
    <r>
      <rPr>
        <b/>
        <sz val="16"/>
        <color theme="1"/>
        <rFont val="宋体"/>
        <charset val="134"/>
      </rPr>
      <t>表</t>
    </r>
    <r>
      <rPr>
        <b/>
        <sz val="16"/>
        <color theme="1"/>
        <rFont val="Times New Roman"/>
        <charset val="134"/>
      </rPr>
      <t>1</t>
    </r>
    <r>
      <rPr>
        <b/>
        <sz val="16"/>
        <color theme="1"/>
        <rFont val="宋体"/>
        <charset val="134"/>
      </rPr>
      <t>：</t>
    </r>
  </si>
  <si>
    <r>
      <rPr>
        <b/>
        <sz val="20"/>
        <color theme="1"/>
        <rFont val="宋体"/>
        <charset val="134"/>
      </rPr>
      <t>舟山市四县区中央直达资金情况表</t>
    </r>
    <r>
      <rPr>
        <b/>
        <sz val="18"/>
        <color theme="1"/>
        <rFont val="宋体"/>
        <charset val="134"/>
      </rPr>
      <t>（截至</t>
    </r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8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18</t>
    </r>
    <r>
      <rPr>
        <b/>
        <sz val="18"/>
        <color theme="1"/>
        <rFont val="宋体"/>
        <charset val="134"/>
      </rPr>
      <t>日）</t>
    </r>
  </si>
  <si>
    <t>金额单位：亿元</t>
  </si>
  <si>
    <t>地区</t>
  </si>
  <si>
    <t>收入</t>
  </si>
  <si>
    <t xml:space="preserve">分配下达 </t>
  </si>
  <si>
    <t>支出</t>
  </si>
  <si>
    <t>小计</t>
  </si>
  <si>
    <t>一般债券</t>
  </si>
  <si>
    <t>抗疫特别国债</t>
  </si>
  <si>
    <t>特殊转移支付</t>
  </si>
  <si>
    <t>正常转移支付</t>
  </si>
  <si>
    <t>参照直达</t>
  </si>
  <si>
    <t>金额</t>
  </si>
  <si>
    <t>分配率</t>
  </si>
  <si>
    <t>支出总进度</t>
  </si>
  <si>
    <t>剔除参照直达资金支出进度</t>
  </si>
  <si>
    <r>
      <rPr>
        <b/>
        <sz val="12"/>
        <color theme="1"/>
        <rFont val="宋体"/>
        <charset val="134"/>
      </rPr>
      <t>其中：</t>
    </r>
    <r>
      <rPr>
        <b/>
        <sz val="12"/>
        <color theme="1"/>
        <rFont val="Times New Roman"/>
        <charset val="134"/>
      </rPr>
      <t>6</t>
    </r>
    <r>
      <rPr>
        <b/>
        <sz val="12"/>
        <color theme="1"/>
        <rFont val="宋体"/>
        <charset val="134"/>
      </rPr>
      <t>月</t>
    </r>
    <r>
      <rPr>
        <b/>
        <sz val="12"/>
        <color theme="1"/>
        <rFont val="Times New Roman"/>
        <charset val="134"/>
      </rPr>
      <t>30</t>
    </r>
    <r>
      <rPr>
        <b/>
        <sz val="12"/>
        <color theme="1"/>
        <rFont val="宋体"/>
        <charset val="134"/>
      </rPr>
      <t>日前收到</t>
    </r>
  </si>
  <si>
    <t>四县区合计</t>
  </si>
  <si>
    <t>定海区</t>
  </si>
  <si>
    <t>普陀区</t>
  </si>
  <si>
    <t>岱山县</t>
  </si>
  <si>
    <t>嵊泗县</t>
  </si>
  <si>
    <r>
      <rPr>
        <sz val="11"/>
        <color theme="1"/>
        <rFont val="宋体"/>
        <charset val="134"/>
        <scheme val="minor"/>
      </rPr>
      <t>注：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  <scheme val="minor"/>
      </rPr>
      <t>“特殊转移支付”包含：</t>
    </r>
    <r>
      <rPr>
        <sz val="11"/>
        <color theme="1"/>
        <rFont val="宋体"/>
        <charset val="134"/>
      </rPr>
      <t>困难群众救助补助资金（增量部分）、医疗救助补助、县级基本财力保障机制奖补资金收入、调整城乡居民基本养老保险基础养老金最低标准补助资金。</t>
    </r>
  </si>
  <si>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Times New Roman"/>
        <charset val="134"/>
      </rPr>
      <t xml:space="preserve">   2.</t>
    </r>
    <r>
      <rPr>
        <sz val="11"/>
        <color theme="1"/>
        <rFont val="宋体"/>
        <charset val="134"/>
        <scheme val="minor"/>
      </rPr>
      <t>“分配率”和“支出进度”以万元为金额单位计算</t>
    </r>
    <r>
      <rPr>
        <sz val="11"/>
        <color theme="1"/>
        <rFont val="宋体"/>
        <charset val="134"/>
      </rPr>
      <t>。</t>
    </r>
  </si>
  <si>
    <r>
      <rPr>
        <b/>
        <sz val="16"/>
        <color theme="1"/>
        <rFont val="宋体"/>
        <charset val="134"/>
      </rPr>
      <t>表</t>
    </r>
    <r>
      <rPr>
        <b/>
        <sz val="16"/>
        <color theme="1"/>
        <rFont val="Times New Roman"/>
        <charset val="134"/>
      </rPr>
      <t>2</t>
    </r>
    <r>
      <rPr>
        <b/>
        <sz val="16"/>
        <color theme="1"/>
        <rFont val="宋体"/>
        <charset val="134"/>
      </rPr>
      <t>：</t>
    </r>
  </si>
  <si>
    <r>
      <rPr>
        <b/>
        <sz val="20"/>
        <color theme="1"/>
        <rFont val="宋体"/>
        <charset val="134"/>
      </rPr>
      <t>舟山市四县区抗疫特别国债资金情况表</t>
    </r>
    <r>
      <rPr>
        <b/>
        <sz val="18"/>
        <color theme="1"/>
        <rFont val="宋体"/>
        <charset val="134"/>
      </rPr>
      <t>（截止</t>
    </r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8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18</t>
    </r>
    <r>
      <rPr>
        <b/>
        <sz val="18"/>
        <color theme="1"/>
        <rFont val="宋体"/>
        <charset val="134"/>
      </rPr>
      <t>日）</t>
    </r>
  </si>
  <si>
    <t>单位：万元</t>
  </si>
  <si>
    <t>金额合计</t>
  </si>
  <si>
    <t>用途</t>
  </si>
  <si>
    <t>基础设施项目</t>
  </si>
  <si>
    <t>抗疫相关支出</t>
  </si>
  <si>
    <t>涉及项目数</t>
  </si>
  <si>
    <t>金额小计</t>
  </si>
  <si>
    <t>小微企业和个体工商户纾困补助</t>
  </si>
  <si>
    <t>外贸出口企业困难补助</t>
  </si>
  <si>
    <t>“三减”联动专项补助</t>
  </si>
  <si>
    <t>其他</t>
  </si>
  <si>
    <t>涉及户数</t>
  </si>
  <si>
    <r>
      <rPr>
        <b/>
        <sz val="16"/>
        <color theme="1"/>
        <rFont val="宋体"/>
        <charset val="134"/>
      </rPr>
      <t>表</t>
    </r>
    <r>
      <rPr>
        <b/>
        <sz val="16"/>
        <color theme="1"/>
        <rFont val="Times New Roman"/>
        <charset val="134"/>
      </rPr>
      <t>3</t>
    </r>
    <r>
      <rPr>
        <b/>
        <sz val="16"/>
        <color theme="1"/>
        <rFont val="宋体"/>
        <charset val="134"/>
      </rPr>
      <t>：</t>
    </r>
  </si>
  <si>
    <r>
      <rPr>
        <b/>
        <sz val="20"/>
        <color theme="1"/>
        <rFont val="宋体"/>
        <charset val="134"/>
      </rPr>
      <t>舟山市四县区地方惠企利民资金池情况表</t>
    </r>
    <r>
      <rPr>
        <b/>
        <sz val="18"/>
        <color theme="1"/>
        <rFont val="宋体"/>
        <charset val="134"/>
      </rPr>
      <t>（截止</t>
    </r>
    <r>
      <rPr>
        <b/>
        <sz val="18"/>
        <color theme="1"/>
        <rFont val="Times New Roman"/>
        <charset val="134"/>
      </rPr>
      <t>2020</t>
    </r>
    <r>
      <rPr>
        <b/>
        <sz val="18"/>
        <color theme="1"/>
        <rFont val="宋体"/>
        <charset val="134"/>
      </rPr>
      <t>年</t>
    </r>
    <r>
      <rPr>
        <b/>
        <sz val="18"/>
        <color theme="1"/>
        <rFont val="Times New Roman"/>
        <charset val="134"/>
      </rPr>
      <t>8</t>
    </r>
    <r>
      <rPr>
        <b/>
        <sz val="18"/>
        <color theme="1"/>
        <rFont val="宋体"/>
        <charset val="134"/>
      </rPr>
      <t>月</t>
    </r>
    <r>
      <rPr>
        <b/>
        <sz val="18"/>
        <color theme="1"/>
        <rFont val="Times New Roman"/>
        <charset val="134"/>
      </rPr>
      <t>18</t>
    </r>
    <r>
      <rPr>
        <b/>
        <sz val="18"/>
        <color theme="1"/>
        <rFont val="宋体"/>
        <charset val="134"/>
      </rPr>
      <t>日）</t>
    </r>
  </si>
  <si>
    <t>单位：亿元</t>
  </si>
  <si>
    <t>地方惠企利民政策资金</t>
  </si>
  <si>
    <t>其中</t>
  </si>
  <si>
    <t>与中央直达和省惠企利民资金的比例</t>
  </si>
  <si>
    <t>前期已安排未执行</t>
  </si>
  <si>
    <t>新增安排</t>
  </si>
  <si>
    <r>
      <rPr>
        <sz val="12"/>
        <color theme="1"/>
        <rFont val="Times New Roman"/>
        <charset val="134"/>
      </rPr>
      <t>1.5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</si>
  <si>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Times New Roman"/>
        <charset val="134"/>
      </rPr>
      <t>1.57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1</t>
    </r>
  </si>
  <si>
    <r>
      <rPr>
        <sz val="12"/>
        <color theme="1"/>
        <rFont val="Times New Roman"/>
        <charset val="134"/>
      </rPr>
      <t>1.52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>1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</si>
</sst>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6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b/>
      <sz val="20"/>
      <color theme="1"/>
      <name val="宋体"/>
      <charset val="134"/>
    </font>
    <font>
      <b/>
      <sz val="18"/>
      <color theme="1"/>
      <name val="Times New Roman"/>
      <charset val="134"/>
    </font>
    <font>
      <b/>
      <sz val="12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20"/>
      <color theme="1"/>
      <name val="Times New Roman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Times New Roman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18" borderId="14" applyNumberFormat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9" fillId="20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7" fontId="2" fillId="0" borderId="2" xfId="0" applyNumberFormat="1" applyFont="1" applyFill="1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3"/>
  <sheetViews>
    <sheetView workbookViewId="0">
      <selection activeCell="A12" sqref="A12:M12"/>
    </sheetView>
  </sheetViews>
  <sheetFormatPr defaultColWidth="9" defaultRowHeight="15"/>
  <cols>
    <col min="1" max="2" width="14.125" style="6" customWidth="1"/>
    <col min="3" max="3" width="7.875" style="7" customWidth="1"/>
    <col min="4" max="4" width="9.5" style="7" customWidth="1"/>
    <col min="5" max="5" width="9.125" style="7" customWidth="1"/>
    <col min="6" max="6" width="12.125" style="7" customWidth="1"/>
    <col min="7" max="7" width="9.25" style="7" customWidth="1"/>
    <col min="8" max="8" width="8.5" style="7" customWidth="1"/>
    <col min="9" max="9" width="10.5" style="7" customWidth="1"/>
    <col min="10" max="10" width="11.5" style="7" customWidth="1"/>
    <col min="11" max="11" width="8.625" style="7" customWidth="1"/>
    <col min="12" max="12" width="11.375" style="7" customWidth="1"/>
    <col min="13" max="13" width="12.125" style="7" customWidth="1"/>
    <col min="14" max="16381" width="9" style="7"/>
  </cols>
  <sheetData>
    <row r="1" ht="23" customHeight="1" spans="1:2">
      <c r="A1" s="8" t="s">
        <v>0</v>
      </c>
      <c r="B1" s="42"/>
    </row>
    <row r="2" s="1" customFormat="1" ht="45" customHeight="1" spans="1:13">
      <c r="A2" s="43" t="s">
        <v>1</v>
      </c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ht="25.5" customHeight="1" spans="1:13">
      <c r="A3" s="10"/>
      <c r="B3" s="11"/>
      <c r="C3" s="11"/>
      <c r="D3" s="11"/>
      <c r="E3" s="11"/>
      <c r="F3" s="11"/>
      <c r="G3" s="45"/>
      <c r="H3" s="45"/>
      <c r="I3" s="45"/>
      <c r="J3" s="45"/>
      <c r="K3" s="45"/>
      <c r="L3" s="12" t="s">
        <v>2</v>
      </c>
      <c r="M3" s="12"/>
    </row>
    <row r="4" s="2" customFormat="1" ht="30" customHeight="1" spans="1:13">
      <c r="A4" s="13" t="s">
        <v>3</v>
      </c>
      <c r="B4" s="24" t="s">
        <v>4</v>
      </c>
      <c r="C4" s="33"/>
      <c r="D4" s="33"/>
      <c r="E4" s="33"/>
      <c r="F4" s="33"/>
      <c r="G4" s="33"/>
      <c r="H4" s="33"/>
      <c r="I4" s="16" t="s">
        <v>5</v>
      </c>
      <c r="J4" s="16"/>
      <c r="K4" s="16" t="s">
        <v>6</v>
      </c>
      <c r="L4" s="16"/>
      <c r="M4" s="16"/>
    </row>
    <row r="5" s="2" customFormat="1" ht="30" customHeight="1" spans="1:13">
      <c r="A5" s="13"/>
      <c r="B5" s="46" t="s">
        <v>7</v>
      </c>
      <c r="C5" s="46" t="s">
        <v>8</v>
      </c>
      <c r="D5" s="46" t="s">
        <v>9</v>
      </c>
      <c r="E5" s="35" t="s">
        <v>10</v>
      </c>
      <c r="F5" s="47"/>
      <c r="G5" s="46" t="s">
        <v>11</v>
      </c>
      <c r="H5" s="46" t="s">
        <v>12</v>
      </c>
      <c r="I5" s="46" t="s">
        <v>13</v>
      </c>
      <c r="J5" s="46" t="s">
        <v>14</v>
      </c>
      <c r="K5" s="46" t="s">
        <v>13</v>
      </c>
      <c r="L5" s="46" t="s">
        <v>15</v>
      </c>
      <c r="M5" s="46" t="s">
        <v>16</v>
      </c>
    </row>
    <row r="6" s="2" customFormat="1" ht="63.75" customHeight="1" spans="1:13">
      <c r="A6" s="15"/>
      <c r="B6" s="35"/>
      <c r="C6" s="35"/>
      <c r="D6" s="35"/>
      <c r="E6" s="16" t="s">
        <v>7</v>
      </c>
      <c r="F6" s="16" t="s">
        <v>17</v>
      </c>
      <c r="G6" s="35"/>
      <c r="H6" s="35"/>
      <c r="I6" s="35"/>
      <c r="J6" s="35"/>
      <c r="K6" s="35"/>
      <c r="L6" s="35"/>
      <c r="M6" s="35"/>
    </row>
    <row r="7" s="3" customFormat="1" ht="36" customHeight="1" spans="1:16381">
      <c r="A7" s="16" t="s">
        <v>18</v>
      </c>
      <c r="B7" s="19">
        <f>C7+D7+E7+G7+H7</f>
        <v>15.59</v>
      </c>
      <c r="C7" s="19">
        <f t="shared" ref="C7:I7" si="0">SUM(C8:C11)</f>
        <v>1.5</v>
      </c>
      <c r="D7" s="19">
        <f t="shared" si="0"/>
        <v>5.64</v>
      </c>
      <c r="E7" s="19">
        <f t="shared" si="0"/>
        <v>3.97</v>
      </c>
      <c r="F7" s="19">
        <f t="shared" si="0"/>
        <v>3.64</v>
      </c>
      <c r="G7" s="19">
        <f t="shared" si="0"/>
        <v>0.39</v>
      </c>
      <c r="H7" s="19">
        <f t="shared" si="0"/>
        <v>4.09</v>
      </c>
      <c r="I7" s="50">
        <f t="shared" si="0"/>
        <v>15.54</v>
      </c>
      <c r="J7" s="51">
        <v>0.996</v>
      </c>
      <c r="K7" s="50">
        <f>SUM(K8:K11)</f>
        <v>11.13</v>
      </c>
      <c r="L7" s="51">
        <v>0.7161</v>
      </c>
      <c r="M7" s="51">
        <v>0.6297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</row>
    <row r="8" s="4" customFormat="1" ht="30" customHeight="1" spans="1:13">
      <c r="A8" s="16" t="s">
        <v>19</v>
      </c>
      <c r="B8" s="19">
        <f>C8+D8+E8+G8+H8</f>
        <v>2.86</v>
      </c>
      <c r="C8" s="38"/>
      <c r="D8" s="38">
        <f>ROUND(15195/10000,2)</f>
        <v>1.52</v>
      </c>
      <c r="E8" s="38">
        <f>ROUND((11629.39+210.6+112.45)/10000,2)</f>
        <v>1.2</v>
      </c>
      <c r="F8" s="38">
        <f>ROUND(11219/10000,2)</f>
        <v>1.12</v>
      </c>
      <c r="G8" s="38">
        <f>ROUND(330/10000,2)</f>
        <v>0.03</v>
      </c>
      <c r="H8" s="38">
        <f>ROUND(1078.1/10000,2)</f>
        <v>0.11</v>
      </c>
      <c r="I8" s="52">
        <v>2.86</v>
      </c>
      <c r="J8" s="53">
        <v>1</v>
      </c>
      <c r="K8" s="52">
        <v>1.94</v>
      </c>
      <c r="L8" s="53">
        <v>0.6805</v>
      </c>
      <c r="M8" s="53">
        <v>0.6947</v>
      </c>
    </row>
    <row r="9" s="4" customFormat="1" ht="30" customHeight="1" spans="1:13">
      <c r="A9" s="16" t="s">
        <v>20</v>
      </c>
      <c r="B9" s="19">
        <f>C9+D9+E9+G9+H9</f>
        <v>2.81</v>
      </c>
      <c r="C9" s="38"/>
      <c r="D9" s="38">
        <f>ROUND(15868/10000,2)</f>
        <v>1.59</v>
      </c>
      <c r="E9" s="38">
        <v>1.09</v>
      </c>
      <c r="F9" s="38">
        <f>ROUND(9944/10000,2)</f>
        <v>0.99</v>
      </c>
      <c r="G9" s="38">
        <f>ROUND(294/10000,2)</f>
        <v>0.03</v>
      </c>
      <c r="H9" s="38">
        <f>ROUND(1007.9/10000,2)</f>
        <v>0.1</v>
      </c>
      <c r="I9" s="52">
        <v>2.81</v>
      </c>
      <c r="J9" s="53">
        <v>1</v>
      </c>
      <c r="K9" s="52">
        <v>2.28</v>
      </c>
      <c r="L9" s="53">
        <v>0.8103</v>
      </c>
      <c r="M9" s="53">
        <v>0.8413</v>
      </c>
    </row>
    <row r="10" s="4" customFormat="1" ht="30" customHeight="1" spans="1:13">
      <c r="A10" s="16" t="s">
        <v>21</v>
      </c>
      <c r="B10" s="19">
        <f>C10+D10+E10+G10+H10</f>
        <v>5.47</v>
      </c>
      <c r="C10" s="38"/>
      <c r="D10" s="38">
        <v>1.45</v>
      </c>
      <c r="E10" s="38">
        <f>ROUND((8917.18+355.7+369)/10000,2)</f>
        <v>0.96</v>
      </c>
      <c r="F10" s="38">
        <f>ROUND(8684/10000,2)</f>
        <v>0.87</v>
      </c>
      <c r="G10" s="38">
        <f>ROUND(1782/10000,2)</f>
        <v>0.18</v>
      </c>
      <c r="H10" s="38">
        <f>ROUND(28825.2/10000,2)</f>
        <v>2.88</v>
      </c>
      <c r="I10" s="52">
        <v>5.43</v>
      </c>
      <c r="J10" s="53">
        <v>0.9933</v>
      </c>
      <c r="K10" s="52">
        <v>4.34</v>
      </c>
      <c r="L10" s="53">
        <v>0.793</v>
      </c>
      <c r="M10" s="53">
        <v>0.5722</v>
      </c>
    </row>
    <row r="11" s="4" customFormat="1" ht="30" customHeight="1" spans="1:13">
      <c r="A11" s="24" t="s">
        <v>22</v>
      </c>
      <c r="B11" s="19">
        <f>C11+D11+E11+G11+H11</f>
        <v>4.45</v>
      </c>
      <c r="C11" s="38">
        <v>1.5</v>
      </c>
      <c r="D11" s="38">
        <f>ROUND(10843/10000,2)</f>
        <v>1.08</v>
      </c>
      <c r="E11" s="38">
        <f>ROUND((6864+245.4+121)/10000,2)</f>
        <v>0.72</v>
      </c>
      <c r="F11" s="38">
        <f>ROUND(6614/10000,2)</f>
        <v>0.66</v>
      </c>
      <c r="G11" s="38">
        <f>ROUND(1455/10000,2)</f>
        <v>0.15</v>
      </c>
      <c r="H11" s="38">
        <f>ROUND(9986.3/10000,2)</f>
        <v>1</v>
      </c>
      <c r="I11" s="52">
        <v>4.44</v>
      </c>
      <c r="J11" s="53">
        <v>0.9973</v>
      </c>
      <c r="K11" s="52">
        <v>2.57</v>
      </c>
      <c r="L11" s="53">
        <v>0.5774</v>
      </c>
      <c r="M11" s="53">
        <v>0.4561</v>
      </c>
    </row>
    <row r="12" s="5" customFormat="1" ht="36" customHeight="1" spans="1:13">
      <c r="A12" s="25" t="s">
        <v>23</v>
      </c>
      <c r="B12" s="2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="5" customFormat="1" ht="23" customHeight="1" spans="1:13">
      <c r="A13" s="49" t="s">
        <v>24</v>
      </c>
      <c r="B13" s="4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mergeCells count="19">
    <mergeCell ref="A2:M2"/>
    <mergeCell ref="L3:M3"/>
    <mergeCell ref="B4:H4"/>
    <mergeCell ref="I4:J4"/>
    <mergeCell ref="K4:M4"/>
    <mergeCell ref="E5:F5"/>
    <mergeCell ref="A12:M12"/>
    <mergeCell ref="A13:M13"/>
    <mergeCell ref="A4:A6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"/>
  <sheetViews>
    <sheetView tabSelected="1" workbookViewId="0">
      <selection activeCell="E16" sqref="E16"/>
    </sheetView>
  </sheetViews>
  <sheetFormatPr defaultColWidth="9" defaultRowHeight="15"/>
  <cols>
    <col min="1" max="1" width="12.5" style="6" customWidth="1"/>
    <col min="2" max="2" width="11.625" style="7" customWidth="1"/>
    <col min="3" max="3" width="12.375" style="7" customWidth="1"/>
    <col min="4" max="4" width="8" style="7" customWidth="1"/>
    <col min="5" max="5" width="10.875" style="7" customWidth="1"/>
    <col min="6" max="6" width="11.625" style="7" customWidth="1"/>
    <col min="7" max="7" width="10" style="7" customWidth="1"/>
    <col min="8" max="8" width="11.5" style="7" customWidth="1"/>
    <col min="9" max="9" width="9.5" style="7" customWidth="1"/>
    <col min="10" max="10" width="12.375" style="7" customWidth="1"/>
    <col min="11" max="11" width="13.5" style="7" customWidth="1"/>
    <col min="12" max="12" width="12.875" style="7" customWidth="1"/>
    <col min="13" max="13" width="12.25" style="7" customWidth="1"/>
    <col min="14" max="14" width="12.5" style="7" customWidth="1"/>
    <col min="15" max="16382" width="9" style="7"/>
  </cols>
  <sheetData>
    <row r="1" ht="20.25" spans="1:1">
      <c r="A1" s="8" t="s">
        <v>25</v>
      </c>
    </row>
    <row r="2" s="1" customFormat="1" ht="45" customHeight="1" spans="1:14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ht="25.5" customHeight="1" spans="1:12">
      <c r="A3" s="10"/>
      <c r="B3" s="11"/>
      <c r="C3" s="11"/>
      <c r="D3" s="11"/>
      <c r="E3" s="11"/>
      <c r="F3" s="11"/>
      <c r="G3" s="11"/>
      <c r="H3" s="11"/>
      <c r="I3" s="11"/>
      <c r="K3" s="12" t="s">
        <v>27</v>
      </c>
      <c r="L3" s="12"/>
    </row>
    <row r="4" s="2" customFormat="1" ht="30" customHeight="1" spans="1:12">
      <c r="A4" s="13" t="s">
        <v>3</v>
      </c>
      <c r="B4" s="29" t="s">
        <v>28</v>
      </c>
      <c r="C4" s="30" t="s">
        <v>29</v>
      </c>
      <c r="D4" s="31"/>
      <c r="E4" s="31"/>
      <c r="F4" s="31"/>
      <c r="G4" s="31"/>
      <c r="H4" s="31"/>
      <c r="I4" s="31"/>
      <c r="J4" s="31"/>
      <c r="K4" s="31"/>
      <c r="L4" s="40"/>
    </row>
    <row r="5" s="2" customFormat="1" ht="30" customHeight="1" spans="1:12">
      <c r="A5" s="13"/>
      <c r="B5" s="32"/>
      <c r="C5" s="16" t="s">
        <v>30</v>
      </c>
      <c r="D5" s="16"/>
      <c r="E5" s="24" t="s">
        <v>31</v>
      </c>
      <c r="F5" s="33"/>
      <c r="G5" s="33"/>
      <c r="H5" s="33"/>
      <c r="I5" s="33"/>
      <c r="J5" s="33"/>
      <c r="K5" s="33"/>
      <c r="L5" s="41"/>
    </row>
    <row r="6" s="2" customFormat="1" ht="37" customHeight="1" spans="1:12">
      <c r="A6" s="15"/>
      <c r="B6" s="32"/>
      <c r="C6" s="34" t="s">
        <v>13</v>
      </c>
      <c r="D6" s="34" t="s">
        <v>32</v>
      </c>
      <c r="E6" s="32" t="s">
        <v>33</v>
      </c>
      <c r="F6" s="35" t="s">
        <v>34</v>
      </c>
      <c r="G6" s="35"/>
      <c r="H6" s="35" t="s">
        <v>35</v>
      </c>
      <c r="I6" s="35"/>
      <c r="J6" s="35" t="s">
        <v>36</v>
      </c>
      <c r="K6" s="35"/>
      <c r="L6" s="16" t="s">
        <v>37</v>
      </c>
    </row>
    <row r="7" s="2" customFormat="1" ht="49" customHeight="1" spans="1:12">
      <c r="A7" s="15"/>
      <c r="B7" s="36"/>
      <c r="C7" s="35"/>
      <c r="D7" s="35"/>
      <c r="E7" s="36"/>
      <c r="F7" s="16" t="s">
        <v>13</v>
      </c>
      <c r="G7" s="16" t="s">
        <v>38</v>
      </c>
      <c r="H7" s="16" t="s">
        <v>13</v>
      </c>
      <c r="I7" s="16" t="s">
        <v>38</v>
      </c>
      <c r="J7" s="16" t="s">
        <v>13</v>
      </c>
      <c r="K7" s="16" t="s">
        <v>38</v>
      </c>
      <c r="L7" s="16" t="s">
        <v>13</v>
      </c>
    </row>
    <row r="8" s="3" customFormat="1" ht="39" customHeight="1" spans="1:16382">
      <c r="A8" s="16" t="s">
        <v>18</v>
      </c>
      <c r="B8" s="19">
        <f>SUM(B9:B12)</f>
        <v>56353</v>
      </c>
      <c r="C8" s="19">
        <f>SUM(C9:C12)</f>
        <v>30654</v>
      </c>
      <c r="D8" s="37">
        <f>SUM(D9:D12)</f>
        <v>16</v>
      </c>
      <c r="E8" s="19">
        <f>SUM(E9:E12)</f>
        <v>25699</v>
      </c>
      <c r="F8" s="19">
        <f t="shared" ref="F8:M8" si="0">SUM(F9:F12)</f>
        <v>11169.7</v>
      </c>
      <c r="G8" s="37">
        <f t="shared" si="0"/>
        <v>14319</v>
      </c>
      <c r="H8" s="19">
        <f t="shared" si="0"/>
        <v>3678.5794</v>
      </c>
      <c r="I8" s="37">
        <f t="shared" si="0"/>
        <v>215</v>
      </c>
      <c r="J8" s="19">
        <f t="shared" si="0"/>
        <v>478.44</v>
      </c>
      <c r="K8" s="37">
        <f t="shared" si="0"/>
        <v>23</v>
      </c>
      <c r="L8" s="19">
        <f t="shared" si="0"/>
        <v>10372.2806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</row>
    <row r="9" s="4" customFormat="1" ht="30" customHeight="1" spans="1:12">
      <c r="A9" s="16" t="s">
        <v>19</v>
      </c>
      <c r="B9" s="19">
        <v>15195</v>
      </c>
      <c r="C9" s="38">
        <v>7424</v>
      </c>
      <c r="D9" s="39">
        <v>3</v>
      </c>
      <c r="E9" s="38">
        <f>F9+H9+J9+L9</f>
        <v>7771</v>
      </c>
      <c r="F9" s="38">
        <v>5031.1</v>
      </c>
      <c r="G9" s="39">
        <v>5944</v>
      </c>
      <c r="H9" s="38">
        <v>1245.86</v>
      </c>
      <c r="I9" s="39">
        <v>90</v>
      </c>
      <c r="J9" s="38">
        <v>226.55</v>
      </c>
      <c r="K9" s="39">
        <v>10</v>
      </c>
      <c r="L9" s="23">
        <f>B9-F9-H9-J9-C9</f>
        <v>1267.49</v>
      </c>
    </row>
    <row r="10" s="4" customFormat="1" ht="30" customHeight="1" spans="1:12">
      <c r="A10" s="16" t="s">
        <v>20</v>
      </c>
      <c r="B10" s="19">
        <v>15868</v>
      </c>
      <c r="C10" s="38">
        <v>9792</v>
      </c>
      <c r="D10" s="39">
        <v>4</v>
      </c>
      <c r="E10" s="38">
        <f>F10+H10+J10+L10</f>
        <v>6076</v>
      </c>
      <c r="F10" s="38">
        <v>3302.7</v>
      </c>
      <c r="G10" s="39">
        <v>4330</v>
      </c>
      <c r="H10" s="38">
        <v>1631.311</v>
      </c>
      <c r="I10" s="39">
        <v>87</v>
      </c>
      <c r="J10" s="38">
        <v>242.21</v>
      </c>
      <c r="K10" s="39">
        <v>11</v>
      </c>
      <c r="L10" s="38">
        <f>B10-F10-H10-J10-C10</f>
        <v>899.779</v>
      </c>
    </row>
    <row r="11" s="4" customFormat="1" ht="30" customHeight="1" spans="1:12">
      <c r="A11" s="16" t="s">
        <v>21</v>
      </c>
      <c r="B11" s="19">
        <v>14447</v>
      </c>
      <c r="C11" s="38">
        <v>8244</v>
      </c>
      <c r="D11" s="39">
        <v>3</v>
      </c>
      <c r="E11" s="38">
        <f>F11+H11+J11+L11</f>
        <v>6203</v>
      </c>
      <c r="F11" s="38">
        <v>1552.3</v>
      </c>
      <c r="G11" s="39">
        <v>2023</v>
      </c>
      <c r="H11" s="38">
        <v>773.3977</v>
      </c>
      <c r="I11" s="39">
        <v>31</v>
      </c>
      <c r="J11" s="38">
        <v>9.68</v>
      </c>
      <c r="K11" s="39">
        <v>2</v>
      </c>
      <c r="L11" s="38">
        <f>B11-F11-H11-J11-C11</f>
        <v>3867.6223</v>
      </c>
    </row>
    <row r="12" s="4" customFormat="1" ht="30" customHeight="1" spans="1:12">
      <c r="A12" s="24" t="s">
        <v>22</v>
      </c>
      <c r="B12" s="19">
        <v>10843</v>
      </c>
      <c r="C12" s="38">
        <f>5194</f>
        <v>5194</v>
      </c>
      <c r="D12" s="39">
        <v>6</v>
      </c>
      <c r="E12" s="38">
        <f>F12+H12+J12+L12</f>
        <v>5649</v>
      </c>
      <c r="F12" s="38">
        <v>1283.6</v>
      </c>
      <c r="G12" s="39">
        <v>2022</v>
      </c>
      <c r="H12" s="38">
        <v>28.0107</v>
      </c>
      <c r="I12" s="39">
        <v>7</v>
      </c>
      <c r="J12" s="38">
        <v>0</v>
      </c>
      <c r="K12" s="39">
        <v>0</v>
      </c>
      <c r="L12" s="38">
        <f>B12-F12-H12-J12-C12</f>
        <v>4337.3893</v>
      </c>
    </row>
    <row r="13" s="5" customFormat="1" spans="1:1">
      <c r="A13" s="27"/>
    </row>
  </sheetData>
  <mergeCells count="13">
    <mergeCell ref="A2:N2"/>
    <mergeCell ref="K3:L3"/>
    <mergeCell ref="C4:L4"/>
    <mergeCell ref="C5:D5"/>
    <mergeCell ref="E5:L5"/>
    <mergeCell ref="F6:G6"/>
    <mergeCell ref="H6:I6"/>
    <mergeCell ref="J6:K6"/>
    <mergeCell ref="A4:A7"/>
    <mergeCell ref="B4:B7"/>
    <mergeCell ref="C6:C7"/>
    <mergeCell ref="D6:D7"/>
    <mergeCell ref="E6:E7"/>
  </mergeCells>
  <pageMargins left="0.511811023622047" right="0.31496062992126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3"/>
  <sheetViews>
    <sheetView workbookViewId="0">
      <selection activeCell="C13" sqref="C13"/>
    </sheetView>
  </sheetViews>
  <sheetFormatPr defaultColWidth="9" defaultRowHeight="15"/>
  <cols>
    <col min="1" max="1" width="21.25" style="6" customWidth="1"/>
    <col min="2" max="2" width="28" style="7" customWidth="1"/>
    <col min="3" max="3" width="27.875" style="7" customWidth="1"/>
    <col min="4" max="4" width="29.625" style="7" customWidth="1"/>
    <col min="5" max="5" width="20.5" style="6" customWidth="1"/>
    <col min="6" max="16372" width="9" style="7"/>
  </cols>
  <sheetData>
    <row r="1" ht="20.25" spans="1:1">
      <c r="A1" s="8" t="s">
        <v>39</v>
      </c>
    </row>
    <row r="2" s="1" customFormat="1" ht="58" customHeight="1" spans="1:5">
      <c r="A2" s="9" t="s">
        <v>40</v>
      </c>
      <c r="B2" s="9"/>
      <c r="C2" s="9"/>
      <c r="D2" s="9"/>
      <c r="E2" s="9"/>
    </row>
    <row r="3" ht="25.5" customHeight="1" spans="1:5">
      <c r="A3" s="10"/>
      <c r="B3" s="11"/>
      <c r="D3" s="12" t="s">
        <v>41</v>
      </c>
      <c r="E3" s="12"/>
    </row>
    <row r="4" s="2" customFormat="1" ht="30" customHeight="1" spans="1:5">
      <c r="A4" s="13" t="s">
        <v>3</v>
      </c>
      <c r="B4" s="14" t="s">
        <v>42</v>
      </c>
      <c r="C4" s="14"/>
      <c r="D4" s="14"/>
      <c r="E4" s="14"/>
    </row>
    <row r="5" s="2" customFormat="1" ht="30" customHeight="1" spans="1:5">
      <c r="A5" s="15"/>
      <c r="B5" s="14" t="s">
        <v>7</v>
      </c>
      <c r="C5" s="14" t="s">
        <v>43</v>
      </c>
      <c r="D5" s="14"/>
      <c r="E5" s="16" t="s">
        <v>44</v>
      </c>
    </row>
    <row r="6" s="2" customFormat="1" ht="60" customHeight="1" spans="1:5">
      <c r="A6" s="15"/>
      <c r="B6" s="17"/>
      <c r="C6" s="14" t="s">
        <v>45</v>
      </c>
      <c r="D6" s="14" t="s">
        <v>46</v>
      </c>
      <c r="E6" s="18"/>
    </row>
    <row r="7" s="3" customFormat="1" ht="39" customHeight="1" spans="1:16372">
      <c r="A7" s="16" t="s">
        <v>18</v>
      </c>
      <c r="B7" s="19">
        <f>SUM(B8:B11)</f>
        <v>14.23</v>
      </c>
      <c r="C7" s="19">
        <f>SUM(C8:C11)</f>
        <v>13.58</v>
      </c>
      <c r="D7" s="19">
        <f>SUM(D8:D11)</f>
        <v>0.65</v>
      </c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</row>
    <row r="8" s="4" customFormat="1" ht="30" customHeight="1" spans="1:5">
      <c r="A8" s="16" t="s">
        <v>19</v>
      </c>
      <c r="B8" s="22">
        <f t="shared" ref="B8:B11" si="0">C8+D8</f>
        <v>3.97</v>
      </c>
      <c r="C8" s="22">
        <v>3.75</v>
      </c>
      <c r="D8" s="22">
        <v>0.22</v>
      </c>
      <c r="E8" s="23" t="s">
        <v>47</v>
      </c>
    </row>
    <row r="9" s="4" customFormat="1" ht="30" customHeight="1" spans="1:5">
      <c r="A9" s="16" t="s">
        <v>20</v>
      </c>
      <c r="B9" s="22">
        <f t="shared" si="0"/>
        <v>4.05</v>
      </c>
      <c r="C9" s="22">
        <v>3.8</v>
      </c>
      <c r="D9" s="22">
        <v>0.25</v>
      </c>
      <c r="E9" s="23" t="s">
        <v>48</v>
      </c>
    </row>
    <row r="10" s="4" customFormat="1" ht="30" customHeight="1" spans="1:5">
      <c r="A10" s="16" t="s">
        <v>21</v>
      </c>
      <c r="B10" s="22">
        <f t="shared" si="0"/>
        <v>3.56</v>
      </c>
      <c r="C10" s="22">
        <v>3.38</v>
      </c>
      <c r="D10" s="22">
        <v>0.18</v>
      </c>
      <c r="E10" s="23" t="s">
        <v>47</v>
      </c>
    </row>
    <row r="11" s="4" customFormat="1" ht="30" customHeight="1" spans="1:5">
      <c r="A11" s="24" t="s">
        <v>22</v>
      </c>
      <c r="B11" s="22">
        <f t="shared" si="0"/>
        <v>2.65</v>
      </c>
      <c r="C11" s="22">
        <v>2.65</v>
      </c>
      <c r="D11" s="22"/>
      <c r="E11" s="23" t="s">
        <v>49</v>
      </c>
    </row>
    <row r="12" s="5" customFormat="1" ht="39" customHeight="1" spans="1:5">
      <c r="A12" s="25"/>
      <c r="B12" s="26"/>
      <c r="C12" s="26"/>
      <c r="D12" s="26"/>
      <c r="E12" s="27"/>
    </row>
    <row r="13" s="5" customFormat="1" spans="1:5">
      <c r="A13" s="27"/>
      <c r="E13" s="27"/>
    </row>
  </sheetData>
  <mergeCells count="8">
    <mergeCell ref="A2:E2"/>
    <mergeCell ref="D3:E3"/>
    <mergeCell ref="B4:E4"/>
    <mergeCell ref="C5:D5"/>
    <mergeCell ref="A12:D12"/>
    <mergeCell ref="A4:A6"/>
    <mergeCell ref="B5:B6"/>
    <mergeCell ref="E5:E6"/>
  </mergeCells>
  <pageMargins left="0.904861111111111" right="0.31458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 1 </vt:lpstr>
      <vt:lpstr>表2</vt:lpstr>
      <vt:lpstr>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邱哲挺</cp:lastModifiedBy>
  <dcterms:created xsi:type="dcterms:W3CDTF">2006-09-16T00:00:00Z</dcterms:created>
  <dcterms:modified xsi:type="dcterms:W3CDTF">2020-09-02T01:16:02Z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